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543A1BD9-C362-438F-A8E4-535B8D71F6FC}" xr6:coauthVersionLast="47" xr6:coauthVersionMax="47" xr10:uidLastSave="{00000000-0000-0000-0000-000000000000}"/>
  <bookViews>
    <workbookView xWindow="-120" yWindow="-120" windowWidth="29040" windowHeight="15720" xr2:uid="{88966933-CD69-4B6E-A637-1CE1B31055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1" l="1"/>
  <c r="F67" i="1"/>
  <c r="F66" i="1"/>
  <c r="F65" i="1"/>
  <c r="F64" i="1"/>
  <c r="F63" i="1"/>
  <c r="F62" i="1"/>
  <c r="F59" i="1"/>
  <c r="F58" i="1"/>
  <c r="F57" i="1"/>
  <c r="F56" i="1"/>
  <c r="F55" i="1"/>
  <c r="F54" i="1"/>
  <c r="F53" i="1"/>
  <c r="F51" i="1"/>
  <c r="F50" i="1"/>
  <c r="F49" i="1"/>
  <c r="F48" i="1"/>
  <c r="F47" i="1"/>
  <c r="F46" i="1"/>
  <c r="F45" i="1"/>
  <c r="F44" i="1"/>
  <c r="F42" i="1"/>
  <c r="F41" i="1"/>
  <c r="F40" i="1"/>
  <c r="F39" i="1"/>
  <c r="F38" i="1"/>
  <c r="F37" i="1"/>
  <c r="F36" i="1"/>
  <c r="F35" i="1"/>
  <c r="F33" i="1"/>
  <c r="F32" i="1"/>
  <c r="F31" i="1"/>
  <c r="F30" i="1"/>
  <c r="S28" i="1"/>
  <c r="R28" i="1"/>
  <c r="Q28" i="1"/>
  <c r="P28" i="1"/>
  <c r="O28" i="1"/>
  <c r="S27" i="1"/>
  <c r="R27" i="1"/>
  <c r="Q27" i="1"/>
  <c r="P27" i="1"/>
  <c r="O27" i="1"/>
  <c r="E27" i="1"/>
  <c r="N26" i="1"/>
  <c r="L26" i="1" s="1"/>
  <c r="J26" i="1"/>
  <c r="H26" i="1"/>
  <c r="G26" i="1"/>
  <c r="K26" i="1" s="1"/>
  <c r="F26" i="1"/>
  <c r="N25" i="1"/>
  <c r="L25" i="1"/>
  <c r="K25" i="1"/>
  <c r="J25" i="1"/>
  <c r="H25" i="1"/>
  <c r="G25" i="1"/>
  <c r="I25" i="1" s="1"/>
  <c r="F25" i="1"/>
  <c r="N24" i="1"/>
  <c r="J24" i="1"/>
  <c r="H24" i="1"/>
  <c r="G24" i="1"/>
  <c r="L24" i="1" s="1"/>
  <c r="F24" i="1"/>
  <c r="N22" i="1"/>
  <c r="J22" i="1"/>
  <c r="H22" i="1"/>
  <c r="G22" i="1"/>
  <c r="L22" i="1" s="1"/>
  <c r="F22" i="1"/>
  <c r="N21" i="1"/>
  <c r="L21" i="1" s="1"/>
  <c r="J21" i="1"/>
  <c r="H21" i="1"/>
  <c r="G21" i="1"/>
  <c r="I21" i="1" s="1"/>
  <c r="F21" i="1"/>
  <c r="N20" i="1"/>
  <c r="J20" i="1"/>
  <c r="H20" i="1"/>
  <c r="G20" i="1"/>
  <c r="I20" i="1" s="1"/>
  <c r="F20" i="1"/>
  <c r="N19" i="1"/>
  <c r="J19" i="1"/>
  <c r="H19" i="1"/>
  <c r="G19" i="1"/>
  <c r="F19" i="1"/>
  <c r="N15" i="1"/>
  <c r="J15" i="1"/>
  <c r="H15" i="1"/>
  <c r="G15" i="1"/>
  <c r="I15" i="1" s="1"/>
  <c r="F15" i="1"/>
  <c r="N18" i="1"/>
  <c r="J18" i="1"/>
  <c r="H18" i="1"/>
  <c r="G18" i="1"/>
  <c r="F18" i="1"/>
  <c r="N17" i="1"/>
  <c r="J17" i="1"/>
  <c r="H17" i="1"/>
  <c r="G17" i="1"/>
  <c r="L17" i="1" s="1"/>
  <c r="F17" i="1"/>
  <c r="N14" i="1"/>
  <c r="L14" i="1" s="1"/>
  <c r="K14" i="1"/>
  <c r="J14" i="1"/>
  <c r="H14" i="1"/>
  <c r="G14" i="1"/>
  <c r="I14" i="1" s="1"/>
  <c r="F14" i="1"/>
  <c r="N13" i="1"/>
  <c r="J13" i="1"/>
  <c r="H13" i="1"/>
  <c r="G13" i="1"/>
  <c r="K13" i="1" s="1"/>
  <c r="F13" i="1"/>
  <c r="N12" i="1"/>
  <c r="J12" i="1"/>
  <c r="H12" i="1"/>
  <c r="G12" i="1"/>
  <c r="F12" i="1"/>
  <c r="N16" i="1"/>
  <c r="J16" i="1"/>
  <c r="H16" i="1"/>
  <c r="G16" i="1"/>
  <c r="I16" i="1" s="1"/>
  <c r="F16" i="1"/>
  <c r="N8" i="1"/>
  <c r="J8" i="1"/>
  <c r="H8" i="1"/>
  <c r="G8" i="1"/>
  <c r="F8" i="1"/>
  <c r="N11" i="1"/>
  <c r="J11" i="1"/>
  <c r="H11" i="1"/>
  <c r="G11" i="1"/>
  <c r="L11" i="1" s="1"/>
  <c r="F11" i="1"/>
  <c r="N10" i="1"/>
  <c r="L10" i="1"/>
  <c r="K10" i="1"/>
  <c r="J10" i="1"/>
  <c r="H10" i="1"/>
  <c r="G10" i="1"/>
  <c r="F10" i="1"/>
  <c r="N6" i="1"/>
  <c r="J6" i="1"/>
  <c r="H6" i="1"/>
  <c r="G6" i="1"/>
  <c r="K6" i="1" s="1"/>
  <c r="F6" i="1"/>
  <c r="N9" i="1"/>
  <c r="J9" i="1"/>
  <c r="H9" i="1"/>
  <c r="G9" i="1"/>
  <c r="F9" i="1"/>
  <c r="N7" i="1"/>
  <c r="J7" i="1"/>
  <c r="H7" i="1"/>
  <c r="G7" i="1"/>
  <c r="I7" i="1" s="1"/>
  <c r="F7" i="1"/>
  <c r="N5" i="1"/>
  <c r="J5" i="1"/>
  <c r="J27" i="1" s="1"/>
  <c r="H5" i="1"/>
  <c r="H27" i="1" s="1"/>
  <c r="G5" i="1"/>
  <c r="K5" i="1" s="1"/>
  <c r="F5" i="1"/>
  <c r="N4" i="1"/>
  <c r="J4" i="1"/>
  <c r="H4" i="1"/>
  <c r="G4" i="1"/>
  <c r="L4" i="1" s="1"/>
  <c r="F4" i="1"/>
  <c r="P2" i="1"/>
  <c r="Q2" i="1" s="1"/>
  <c r="R2" i="1" s="1"/>
  <c r="S2" i="1" s="1"/>
  <c r="K15" i="1" l="1"/>
  <c r="L15" i="1"/>
  <c r="K16" i="1"/>
  <c r="L16" i="1"/>
  <c r="K7" i="1"/>
  <c r="L18" i="1"/>
  <c r="L19" i="1"/>
  <c r="L7" i="1"/>
  <c r="K21" i="1"/>
  <c r="N27" i="1"/>
  <c r="I10" i="1"/>
  <c r="I8" i="1"/>
  <c r="I12" i="1"/>
  <c r="L9" i="1"/>
  <c r="I6" i="1"/>
  <c r="I13" i="1"/>
  <c r="I18" i="1"/>
  <c r="K18" i="1"/>
  <c r="K24" i="1"/>
  <c r="L5" i="1"/>
  <c r="L6" i="1"/>
  <c r="I22" i="1"/>
  <c r="I24" i="1"/>
  <c r="L8" i="1"/>
  <c r="L13" i="1"/>
  <c r="I9" i="1"/>
  <c r="I17" i="1"/>
  <c r="I19" i="1"/>
  <c r="I26" i="1"/>
  <c r="K4" i="1"/>
  <c r="K9" i="1"/>
  <c r="K11" i="1"/>
  <c r="K12" i="1"/>
  <c r="K17" i="1"/>
  <c r="K19" i="1"/>
  <c r="K22" i="1"/>
  <c r="G27" i="1"/>
  <c r="J28" i="1" s="1"/>
  <c r="I5" i="1"/>
  <c r="K8" i="1"/>
  <c r="K20" i="1"/>
  <c r="L20" i="1"/>
  <c r="I4" i="1"/>
  <c r="I11" i="1"/>
  <c r="L12" i="1"/>
  <c r="I27" i="1" l="1"/>
  <c r="I28" i="1" s="1"/>
  <c r="K27" i="1"/>
  <c r="H28" i="1"/>
</calcChain>
</file>

<file path=xl/sharedStrings.xml><?xml version="1.0" encoding="utf-8"?>
<sst xmlns="http://schemas.openxmlformats.org/spreadsheetml/2006/main" count="235" uniqueCount="116">
  <si>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</si>
  <si>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</si>
  <si>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</si>
  <si>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</si>
  <si>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</si>
  <si>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</si>
  <si>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</si>
  <si>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</si>
  <si>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</si>
  <si>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</si>
  <si>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</si>
  <si>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</si>
  <si>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</si>
  <si>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</si>
  <si>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</si>
  <si>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</si>
  <si>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</si>
  <si>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</si>
  <si>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</si>
  <si>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</si>
  <si>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</si>
  <si>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5</t>
  </si>
  <si>
    <t>plaatsing</t>
  </si>
  <si>
    <t>(incl comp)</t>
  </si>
  <si>
    <t>punten</t>
  </si>
  <si>
    <t>Kaj Kruit</t>
  </si>
  <si>
    <t>2</t>
  </si>
  <si>
    <t>Jai Sital</t>
  </si>
  <si>
    <t>3</t>
  </si>
  <si>
    <t>Cees Staal</t>
  </si>
  <si>
    <t>4</t>
  </si>
  <si>
    <t>Ton Wessel</t>
  </si>
  <si>
    <t>Piet Smit</t>
  </si>
  <si>
    <t>1</t>
  </si>
  <si>
    <t>Ruud Groot</t>
  </si>
  <si>
    <t>Boudewijn van der Veen</t>
  </si>
  <si>
    <t>Paul Teer</t>
  </si>
  <si>
    <t>Leo Kool</t>
  </si>
  <si>
    <t>Geert van der Loo</t>
  </si>
  <si>
    <t>Martin Berends</t>
  </si>
  <si>
    <t>Peter Foks</t>
  </si>
  <si>
    <t>Hans Knobbe</t>
  </si>
  <si>
    <t>Peter Groot</t>
  </si>
  <si>
    <t>Paul van der Lem</t>
  </si>
  <si>
    <t>Aart van Dijk</t>
  </si>
  <si>
    <t>Schelte Betten</t>
  </si>
  <si>
    <t xml:space="preserve">Johan Deubel  </t>
  </si>
  <si>
    <t>Hans Slob</t>
  </si>
  <si>
    <t>6</t>
  </si>
  <si>
    <t>Minder dan 60% gespeeld</t>
  </si>
  <si>
    <t>Barbara Graas</t>
  </si>
  <si>
    <t>Kees van den Berg</t>
  </si>
  <si>
    <t>Dik Vermeulen</t>
  </si>
  <si>
    <t>TOTALEN</t>
  </si>
  <si>
    <t>RONDE 5</t>
  </si>
  <si>
    <t>Uitslag</t>
  </si>
  <si>
    <t>Wit</t>
  </si>
  <si>
    <t>Zwart</t>
  </si>
  <si>
    <t>Boudewijn van der Veen - Piet Smit</t>
  </si>
  <si>
    <t>0-2</t>
  </si>
  <si>
    <t>600</t>
  </si>
  <si>
    <t>1900</t>
  </si>
  <si>
    <t>Ruud Groot - Ton Wessel</t>
  </si>
  <si>
    <t>1-1</t>
  </si>
  <si>
    <t>1100</t>
  </si>
  <si>
    <t>1400</t>
  </si>
  <si>
    <t>Johan Deubel - Paul van der Lem</t>
  </si>
  <si>
    <t>Paul Teer - Leo Kool</t>
  </si>
  <si>
    <t>2-0</t>
  </si>
  <si>
    <t>1850</t>
  </si>
  <si>
    <t>650</t>
  </si>
  <si>
    <t>RONDE 4</t>
  </si>
  <si>
    <t>Ton Wessel - Hans Knobbe</t>
  </si>
  <si>
    <t>2000</t>
  </si>
  <si>
    <t>500</t>
  </si>
  <si>
    <t>Piet Smit - Martin Berends</t>
  </si>
  <si>
    <t>1250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</si>
  <si>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</si>
  <si>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</si>
  <si>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</si>
  <si>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</si>
  <si>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</si>
  <si>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</si>
  <si>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</si>
  <si>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</si>
  <si>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1300</t>
  </si>
  <si>
    <t>1200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</si>
  <si>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</si>
  <si>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</si>
  <si>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</si>
  <si>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</si>
  <si>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</si>
  <si>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</si>
  <si>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</si>
  <si>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</si>
  <si>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1950</t>
  </si>
  <si>
    <t>550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</si>
  <si>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</si>
  <si>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</si>
  <si>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</si>
  <si>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</si>
  <si>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</si>
  <si>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</si>
  <si>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</si>
  <si>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</si>
  <si>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</si>
  <si>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</si>
  <si>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</si>
  <si>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</si>
  <si>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</si>
  <si>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</si>
  <si>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</si>
  <si>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</si>
  <si>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2050</t>
  </si>
  <si>
    <t>450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</si>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</sst>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sz val="10"/>
      <color rgb="FFFF0000"/>
      <name val="Arial"/>
      <family val="2"/>
    </font>
    <font>
      <i/>
      <sz val="8"/>
      <color rgb="FF4BACC6"/>
      <name val="Arial"/>
      <family val="2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03151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5" xfId="0" applyFont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1" fillId="2" borderId="6" xfId="0" applyFont="1" applyFill="1" applyBorder="1"/>
    <xf numFmtId="49" fontId="1" fillId="2" borderId="8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0" fontId="8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1" fontId="8" fillId="3" borderId="1" xfId="0" applyNumberFormat="1" applyFont="1" applyFill="1" applyBorder="1"/>
    <xf numFmtId="0" fontId="8" fillId="3" borderId="2" xfId="0" applyFont="1" applyFill="1" applyBorder="1"/>
    <xf numFmtId="0" fontId="11" fillId="3" borderId="0" xfId="0" applyFont="1" applyFill="1"/>
    <xf numFmtId="0" fontId="8" fillId="3" borderId="3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center"/>
    </xf>
    <xf numFmtId="49" fontId="12" fillId="3" borderId="3" xfId="0" applyNumberFormat="1" applyFont="1" applyFill="1" applyBorder="1" applyAlignment="1">
      <alignment horizontal="center"/>
    </xf>
    <xf numFmtId="49" fontId="8" fillId="3" borderId="3" xfId="0" applyNumberFormat="1" applyFont="1" applyFill="1" applyBorder="1" applyAlignment="1">
      <alignment horizontal="center"/>
    </xf>
    <xf numFmtId="0" fontId="8" fillId="3" borderId="3" xfId="0" applyFont="1" applyFill="1" applyBorder="1"/>
    <xf numFmtId="1" fontId="8" fillId="3" borderId="3" xfId="0" applyNumberFormat="1" applyFont="1" applyFill="1" applyBorder="1"/>
    <xf numFmtId="0" fontId="11" fillId="3" borderId="0" xfId="0" applyFont="1" applyFill="1" applyAlignment="1">
      <alignment horizontal="center"/>
    </xf>
    <xf numFmtId="0" fontId="8" fillId="3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center"/>
    </xf>
    <xf numFmtId="49" fontId="13" fillId="3" borderId="4" xfId="0" applyNumberFormat="1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1" fontId="8" fillId="3" borderId="4" xfId="0" applyNumberFormat="1" applyFont="1" applyFill="1" applyBorder="1"/>
    <xf numFmtId="16" fontId="11" fillId="3" borderId="0" xfId="0" applyNumberFormat="1" applyFont="1" applyFill="1"/>
    <xf numFmtId="1" fontId="14" fillId="0" borderId="6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0" fontId="14" fillId="0" borderId="5" xfId="0" applyFont="1" applyBorder="1"/>
    <xf numFmtId="0" fontId="15" fillId="0" borderId="7" xfId="0" applyFont="1" applyBorder="1"/>
    <xf numFmtId="0" fontId="15" fillId="4" borderId="7" xfId="0" applyFont="1" applyFill="1" applyBorder="1"/>
    <xf numFmtId="0" fontId="15" fillId="5" borderId="7" xfId="0" applyFont="1" applyFill="1" applyBorder="1"/>
    <xf numFmtId="0" fontId="15" fillId="6" borderId="7" xfId="0" applyFont="1" applyFill="1" applyBorder="1"/>
    <xf numFmtId="1" fontId="14" fillId="0" borderId="5" xfId="0" applyNumberFormat="1" applyFont="1" applyBorder="1" applyAlignment="1">
      <alignment horizontal="right"/>
    </xf>
    <xf numFmtId="0" fontId="1" fillId="7" borderId="5" xfId="0" applyFont="1" applyFill="1" applyBorder="1" applyAlignment="1">
      <alignment horizontal="left"/>
    </xf>
    <xf numFmtId="0" fontId="4" fillId="7" borderId="6" xfId="0" applyFont="1" applyFill="1" applyBorder="1"/>
    <xf numFmtId="49" fontId="2" fillId="7" borderId="8" xfId="0" applyNumberFormat="1" applyFont="1" applyFill="1" applyBorder="1" applyAlignment="1">
      <alignment horizontal="center"/>
    </xf>
    <xf numFmtId="0" fontId="14" fillId="7" borderId="6" xfId="0" applyFont="1" applyFill="1" applyBorder="1" applyAlignment="1">
      <alignment horizontal="center"/>
    </xf>
    <xf numFmtId="1" fontId="2" fillId="7" borderId="6" xfId="0" applyNumberFormat="1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4" fillId="7" borderId="8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1" fontId="14" fillId="7" borderId="5" xfId="0" applyNumberFormat="1" applyFont="1" applyFill="1" applyBorder="1"/>
    <xf numFmtId="0" fontId="14" fillId="7" borderId="5" xfId="0" applyFont="1" applyFill="1" applyBorder="1"/>
    <xf numFmtId="0" fontId="15" fillId="7" borderId="7" xfId="0" applyFont="1" applyFill="1" applyBorder="1"/>
    <xf numFmtId="0" fontId="15" fillId="7" borderId="5" xfId="0" applyFont="1" applyFill="1" applyBorder="1"/>
    <xf numFmtId="0" fontId="4" fillId="7" borderId="5" xfId="0" applyFont="1" applyFill="1" applyBorder="1"/>
    <xf numFmtId="0" fontId="2" fillId="7" borderId="5" xfId="0" applyFont="1" applyFill="1" applyBorder="1" applyAlignment="1">
      <alignment horizontal="left"/>
    </xf>
    <xf numFmtId="49" fontId="2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center"/>
    </xf>
    <xf numFmtId="1" fontId="2" fillId="7" borderId="5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9" fontId="3" fillId="7" borderId="5" xfId="0" applyNumberFormat="1" applyFont="1" applyFill="1" applyBorder="1" applyAlignment="1">
      <alignment horizontal="center"/>
    </xf>
    <xf numFmtId="1" fontId="1" fillId="7" borderId="5" xfId="0" applyNumberFormat="1" applyFont="1" applyFill="1" applyBorder="1" applyAlignment="1">
      <alignment horizontal="right"/>
    </xf>
    <xf numFmtId="9" fontId="16" fillId="0" borderId="0" xfId="0" applyNumberFormat="1" applyFont="1" applyAlignment="1">
      <alignment horizontal="center"/>
    </xf>
    <xf numFmtId="0" fontId="1" fillId="8" borderId="6" xfId="0" applyFont="1" applyFill="1" applyBorder="1"/>
    <xf numFmtId="49" fontId="1" fillId="8" borderId="8" xfId="0" applyNumberFormat="1" applyFont="1" applyFill="1" applyBorder="1" applyAlignment="1">
      <alignment horizontal="center"/>
    </xf>
    <xf numFmtId="0" fontId="1" fillId="8" borderId="7" xfId="0" applyFont="1" applyFill="1" applyBorder="1"/>
    <xf numFmtId="49" fontId="14" fillId="0" borderId="0" xfId="0" applyNumberFormat="1" applyFont="1"/>
    <xf numFmtId="0" fontId="17" fillId="0" borderId="0" xfId="0" applyFont="1"/>
    <xf numFmtId="49" fontId="0" fillId="0" borderId="0" xfId="0" applyNumberForma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AAC2-40D7-4927-B3E2-7CFC0B5AEF04}">
  <dimension ref="A1:S68"/>
  <sheetViews>
    <sheetView tabSelected="1" workbookViewId="0">
      <selection activeCell="B36" sqref="B36"/>
    </sheetView>
  </sheetViews>
  <sheetFormatPr defaultRowHeight="15" x14ac:dyDescent="0.25"/>
  <cols>
    <col min="1" max="1" width="2.7109375" bestFit="1" customWidth="1"/>
    <col min="2" max="2" width="30.85546875" bestFit="1" customWidth="1"/>
    <col min="3" max="3" width="6.28515625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7" bestFit="1" customWidth="1"/>
    <col min="10" max="10" width="8" bestFit="1" customWidth="1"/>
    <col min="11" max="11" width="9.7109375" bestFit="1" customWidth="1"/>
    <col min="12" max="12" width="8.28515625" bestFit="1" customWidth="1"/>
  </cols>
  <sheetData>
    <row r="1" spans="1:19" x14ac:dyDescent="0.25">
      <c r="A1" s="24"/>
      <c r="B1" s="25" t="s">
        <v>0</v>
      </c>
      <c r="C1" s="26"/>
      <c r="D1" s="27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9" t="s">
        <v>8</v>
      </c>
      <c r="L1" s="28" t="s">
        <v>9</v>
      </c>
      <c r="M1" s="30" t="s">
        <v>10</v>
      </c>
      <c r="N1" s="31" t="s">
        <v>11</v>
      </c>
      <c r="O1" s="32" t="s">
        <v>12</v>
      </c>
      <c r="P1" s="32" t="s">
        <v>12</v>
      </c>
      <c r="Q1" s="32" t="s">
        <v>12</v>
      </c>
      <c r="R1" s="32" t="s">
        <v>12</v>
      </c>
      <c r="S1" s="32" t="s">
        <v>12</v>
      </c>
    </row>
    <row r="2" spans="1:19" x14ac:dyDescent="0.25">
      <c r="A2" s="33"/>
      <c r="B2" s="34" t="s">
        <v>13</v>
      </c>
      <c r="C2" s="35"/>
      <c r="D2" s="36"/>
      <c r="E2" s="37" t="s">
        <v>14</v>
      </c>
      <c r="F2" s="37" t="s">
        <v>15</v>
      </c>
      <c r="G2" s="37" t="s">
        <v>16</v>
      </c>
      <c r="H2" s="37" t="s">
        <v>16</v>
      </c>
      <c r="I2" s="37" t="s">
        <v>16</v>
      </c>
      <c r="J2" s="37" t="s">
        <v>16</v>
      </c>
      <c r="K2" s="37" t="s">
        <v>17</v>
      </c>
      <c r="L2" s="37"/>
      <c r="M2" s="38" t="s">
        <v>18</v>
      </c>
      <c r="N2" s="31" t="s">
        <v>19</v>
      </c>
      <c r="O2" s="39">
        <v>1</v>
      </c>
      <c r="P2" s="39">
        <f t="shared" ref="P2:S2" si="0">+O2+1</f>
        <v>2</v>
      </c>
      <c r="Q2" s="39">
        <f t="shared" si="0"/>
        <v>3</v>
      </c>
      <c r="R2" s="39">
        <f t="shared" si="0"/>
        <v>4</v>
      </c>
      <c r="S2" s="39">
        <f t="shared" si="0"/>
        <v>5</v>
      </c>
    </row>
    <row r="3" spans="1:19" ht="15.75" x14ac:dyDescent="0.25">
      <c r="A3" s="40"/>
      <c r="B3" s="41" t="s">
        <v>20</v>
      </c>
      <c r="C3" s="42" t="s">
        <v>21</v>
      </c>
      <c r="D3" s="43"/>
      <c r="E3" s="44" t="s">
        <v>16</v>
      </c>
      <c r="F3" s="44" t="s">
        <v>22</v>
      </c>
      <c r="G3" s="44"/>
      <c r="H3" s="44"/>
      <c r="I3" s="44"/>
      <c r="J3" s="44"/>
      <c r="K3" s="44" t="s">
        <v>23</v>
      </c>
      <c r="L3" s="44"/>
      <c r="M3" s="45"/>
      <c r="N3" s="31" t="s">
        <v>24</v>
      </c>
      <c r="O3" s="46">
        <v>45908</v>
      </c>
      <c r="P3" s="46">
        <v>45915</v>
      </c>
      <c r="Q3" s="46">
        <v>45922</v>
      </c>
      <c r="R3" s="46">
        <v>45929</v>
      </c>
      <c r="S3" s="46">
        <v>45936</v>
      </c>
    </row>
    <row r="4" spans="1:19" x14ac:dyDescent="0.25">
      <c r="A4" s="1">
        <v>1</v>
      </c>
      <c r="B4" s="2" t="s">
        <v>25</v>
      </c>
      <c r="C4" s="3"/>
      <c r="D4" s="4" t="s">
        <v>26</v>
      </c>
      <c r="E4" s="47">
        <v>2</v>
      </c>
      <c r="F4" s="5">
        <f>23-E4</f>
        <v>21</v>
      </c>
      <c r="G4" s="6">
        <f>COUNTIF(O4:AU4,"&lt;3000")</f>
        <v>3</v>
      </c>
      <c r="H4" s="48">
        <f>COUNTIF(O4:AX4,"&gt;1500")</f>
        <v>2</v>
      </c>
      <c r="I4" s="48">
        <f>+G4-H4-J4</f>
        <v>1</v>
      </c>
      <c r="J4" s="48">
        <f>COUNTIF(O4:AX4,"&lt;800")</f>
        <v>0</v>
      </c>
      <c r="K4" s="7">
        <f>(G4+E4)/$C$3</f>
        <v>1</v>
      </c>
      <c r="L4" s="8">
        <f>IF(ISERROR(N4/G4),0, N4/G4)</f>
        <v>1700</v>
      </c>
      <c r="M4" s="49"/>
      <c r="N4" s="50">
        <f>SUM(O4:AU4)</f>
        <v>5100</v>
      </c>
      <c r="O4" s="51">
        <v>2000</v>
      </c>
      <c r="P4" s="51">
        <v>1900</v>
      </c>
      <c r="Q4" s="51">
        <v>1200</v>
      </c>
      <c r="R4" s="52"/>
      <c r="S4" s="53"/>
    </row>
    <row r="5" spans="1:19" x14ac:dyDescent="0.25">
      <c r="A5" s="1">
        <v>2</v>
      </c>
      <c r="B5" s="2" t="s">
        <v>27</v>
      </c>
      <c r="C5" s="3"/>
      <c r="D5" s="4" t="s">
        <v>28</v>
      </c>
      <c r="E5" s="47"/>
      <c r="F5" s="5">
        <f>23-E5</f>
        <v>23</v>
      </c>
      <c r="G5" s="6">
        <f>COUNTIF(O5:AU5,"&lt;3000")</f>
        <v>2</v>
      </c>
      <c r="H5" s="48">
        <f>COUNTIF(O5:AX5,"&gt;1500")</f>
        <v>1</v>
      </c>
      <c r="I5" s="48">
        <f>+G5-H5-J5</f>
        <v>1</v>
      </c>
      <c r="J5" s="48">
        <f>COUNTIF(O5:AX5,"&lt;800")</f>
        <v>0</v>
      </c>
      <c r="K5" s="7">
        <f>(G5+E5)/$C$3</f>
        <v>0.4</v>
      </c>
      <c r="L5" s="8">
        <f>IF(ISERROR(N5/G5),0, N5/G5)</f>
        <v>1650</v>
      </c>
      <c r="M5" s="49"/>
      <c r="N5" s="50">
        <f>SUM(O5:AU5)</f>
        <v>3300</v>
      </c>
      <c r="O5" s="51">
        <v>2000</v>
      </c>
      <c r="P5" s="54"/>
      <c r="Q5" s="51">
        <v>1300</v>
      </c>
      <c r="R5" s="54"/>
      <c r="S5" s="54"/>
    </row>
    <row r="6" spans="1:19" x14ac:dyDescent="0.25">
      <c r="A6" s="1">
        <v>3</v>
      </c>
      <c r="B6" s="2" t="s">
        <v>32</v>
      </c>
      <c r="C6" s="3"/>
      <c r="D6" s="4" t="s">
        <v>33</v>
      </c>
      <c r="E6" s="47"/>
      <c r="F6" s="5">
        <f>23-E6</f>
        <v>23</v>
      </c>
      <c r="G6" s="6">
        <f>COUNTIF(O6:AU6,"&lt;3000")</f>
        <v>4</v>
      </c>
      <c r="H6" s="48">
        <f>COUNTIF(O6:AX6,"&gt;1500")</f>
        <v>2</v>
      </c>
      <c r="I6" s="48">
        <f>+G6-H6-J6</f>
        <v>2</v>
      </c>
      <c r="J6" s="6">
        <f>COUNTIF(O6:AX6,"&lt;800")</f>
        <v>0</v>
      </c>
      <c r="K6" s="7">
        <f>(G6+E6)/$C$3</f>
        <v>0.8</v>
      </c>
      <c r="L6" s="8">
        <f>IF(ISERROR(N6/G6),0, N6/G6)</f>
        <v>1600</v>
      </c>
      <c r="M6" s="49"/>
      <c r="N6" s="50">
        <f>SUM(O6:AU6)</f>
        <v>6400</v>
      </c>
      <c r="O6" s="54"/>
      <c r="P6" s="51">
        <v>1250</v>
      </c>
      <c r="Q6" s="51">
        <v>2000</v>
      </c>
      <c r="R6" s="51">
        <v>1250</v>
      </c>
      <c r="S6" s="51">
        <v>1900</v>
      </c>
    </row>
    <row r="7" spans="1:19" x14ac:dyDescent="0.25">
      <c r="A7" s="1">
        <v>4</v>
      </c>
      <c r="B7" s="2" t="s">
        <v>29</v>
      </c>
      <c r="C7" s="3"/>
      <c r="D7" s="4" t="s">
        <v>30</v>
      </c>
      <c r="E7" s="47">
        <v>1</v>
      </c>
      <c r="F7" s="5">
        <f>23-E7</f>
        <v>22</v>
      </c>
      <c r="G7" s="6">
        <f>COUNTIF(O7:AU7,"&lt;3000")</f>
        <v>3</v>
      </c>
      <c r="H7" s="48">
        <f>COUNTIF(O7:AX7,"&gt;1500")</f>
        <v>2</v>
      </c>
      <c r="I7" s="48">
        <f>+G7-H7-J7</f>
        <v>0</v>
      </c>
      <c r="J7" s="48">
        <f>COUNTIF(O7:AX7,"&lt;800")</f>
        <v>1</v>
      </c>
      <c r="K7" s="7">
        <f>(G7+E7)/$C$3</f>
        <v>0.8</v>
      </c>
      <c r="L7" s="8">
        <f>IF(ISERROR(N7/G7),0, N7/G7)</f>
        <v>1516.6666666666667</v>
      </c>
      <c r="M7" s="49"/>
      <c r="N7" s="50">
        <f>SUM(O7:AU7)</f>
        <v>4550</v>
      </c>
      <c r="O7" s="51">
        <v>1900</v>
      </c>
      <c r="P7" s="51">
        <v>2000</v>
      </c>
      <c r="Q7" s="54"/>
      <c r="R7" s="51">
        <v>650</v>
      </c>
      <c r="S7" s="53"/>
    </row>
    <row r="8" spans="1:19" x14ac:dyDescent="0.25">
      <c r="A8" s="1">
        <v>5</v>
      </c>
      <c r="B8" s="2" t="s">
        <v>36</v>
      </c>
      <c r="C8" s="3"/>
      <c r="D8" s="4" t="s">
        <v>33</v>
      </c>
      <c r="E8" s="47"/>
      <c r="F8" s="5">
        <f>23-E8</f>
        <v>23</v>
      </c>
      <c r="G8" s="6">
        <f>COUNTIF(O8:AU8,"&lt;3000")</f>
        <v>5</v>
      </c>
      <c r="H8" s="48">
        <f>COUNTIF(O8:AX8,"&gt;1500")</f>
        <v>2</v>
      </c>
      <c r="I8" s="48">
        <f>+G8-H8-J8</f>
        <v>3</v>
      </c>
      <c r="J8" s="48">
        <f>COUNTIF(O8:AX8,"&lt;800")</f>
        <v>0</v>
      </c>
      <c r="K8" s="7">
        <f>(G8+E8)/$C$3</f>
        <v>1</v>
      </c>
      <c r="L8" s="8">
        <f>IF(ISERROR(N8/G8),0, N8/G8)</f>
        <v>1500</v>
      </c>
      <c r="M8" s="49"/>
      <c r="N8" s="50">
        <f>SUM(O8:AU8)</f>
        <v>7500</v>
      </c>
      <c r="O8" s="51">
        <v>1250</v>
      </c>
      <c r="P8" s="51">
        <v>1250</v>
      </c>
      <c r="Q8" s="51">
        <v>1250</v>
      </c>
      <c r="R8" s="51">
        <v>1900</v>
      </c>
      <c r="S8" s="51">
        <v>1850</v>
      </c>
    </row>
    <row r="9" spans="1:19" x14ac:dyDescent="0.25">
      <c r="A9" s="1">
        <v>6</v>
      </c>
      <c r="B9" s="2" t="s">
        <v>31</v>
      </c>
      <c r="C9" s="3"/>
      <c r="D9" s="4" t="s">
        <v>30</v>
      </c>
      <c r="E9" s="47"/>
      <c r="F9" s="5">
        <f>23-E9</f>
        <v>23</v>
      </c>
      <c r="G9" s="6">
        <f>COUNTIF(O9:AU9,"&lt;3000")</f>
        <v>4</v>
      </c>
      <c r="H9" s="48">
        <f>COUNTIF(O9:AX9,"&gt;1500")</f>
        <v>1</v>
      </c>
      <c r="I9" s="48">
        <f>+G9-H9-J9</f>
        <v>3</v>
      </c>
      <c r="J9" s="48">
        <f>COUNTIF(O9:AX9,"&lt;800")</f>
        <v>0</v>
      </c>
      <c r="K9" s="7">
        <f>(G9+E9)/$C$3</f>
        <v>0.8</v>
      </c>
      <c r="L9" s="8">
        <f>IF(ISERROR(N9/G9),0, N9/G9)</f>
        <v>1487.5</v>
      </c>
      <c r="M9" s="49"/>
      <c r="N9" s="50">
        <f>SUM(O9:AU9)</f>
        <v>5950</v>
      </c>
      <c r="O9" s="54"/>
      <c r="P9" s="51">
        <v>1300</v>
      </c>
      <c r="Q9" s="51">
        <v>1250</v>
      </c>
      <c r="R9" s="51">
        <v>2000</v>
      </c>
      <c r="S9" s="51">
        <v>1400</v>
      </c>
    </row>
    <row r="10" spans="1:19" x14ac:dyDescent="0.25">
      <c r="A10" s="1">
        <v>7</v>
      </c>
      <c r="B10" s="2" t="s">
        <v>34</v>
      </c>
      <c r="C10" s="3"/>
      <c r="D10" s="4" t="s">
        <v>33</v>
      </c>
      <c r="E10" s="47"/>
      <c r="F10" s="5">
        <f>23-E10</f>
        <v>23</v>
      </c>
      <c r="G10" s="6">
        <f>COUNTIF(O10:AU10,"&lt;3000")</f>
        <v>4</v>
      </c>
      <c r="H10" s="48">
        <f>COUNTIF(O10:AX10,"&gt;1500")</f>
        <v>1</v>
      </c>
      <c r="I10" s="48">
        <f>+G10-H10-J10</f>
        <v>3</v>
      </c>
      <c r="J10" s="48">
        <f>COUNTIF(O10:AX10,"&lt;800")</f>
        <v>0</v>
      </c>
      <c r="K10" s="7">
        <f>(G10+E10)/$C$3</f>
        <v>0.8</v>
      </c>
      <c r="L10" s="8">
        <f>IF(ISERROR(N10/G10),0, N10/G10)</f>
        <v>1400</v>
      </c>
      <c r="M10" s="49"/>
      <c r="N10" s="50">
        <f>SUM(O10:AU10)</f>
        <v>5600</v>
      </c>
      <c r="O10" s="51">
        <v>1250</v>
      </c>
      <c r="P10" s="51">
        <v>1250</v>
      </c>
      <c r="Q10" s="54"/>
      <c r="R10" s="51">
        <v>2000</v>
      </c>
      <c r="S10" s="51">
        <v>1100</v>
      </c>
    </row>
    <row r="11" spans="1:19" x14ac:dyDescent="0.25">
      <c r="A11" s="1">
        <v>8</v>
      </c>
      <c r="B11" s="2" t="s">
        <v>35</v>
      </c>
      <c r="C11" s="3"/>
      <c r="D11" s="4" t="s">
        <v>28</v>
      </c>
      <c r="E11" s="47"/>
      <c r="F11" s="5">
        <f>23-E11</f>
        <v>23</v>
      </c>
      <c r="G11" s="6">
        <f>COUNTIF(O11:AU11,"&lt;3000")</f>
        <v>5</v>
      </c>
      <c r="H11" s="48">
        <f>COUNTIF(O11:AX11,"&gt;1500")</f>
        <v>2</v>
      </c>
      <c r="I11" s="48">
        <f>+G11-H11-J11</f>
        <v>1</v>
      </c>
      <c r="J11" s="48">
        <f>COUNTIF(O11:AX11,"&lt;800")</f>
        <v>2</v>
      </c>
      <c r="K11" s="7">
        <f>(G11+E11)/$C$3</f>
        <v>1</v>
      </c>
      <c r="L11" s="8">
        <f>IF(ISERROR(N11/G11),0, N11/G11)</f>
        <v>1300</v>
      </c>
      <c r="M11" s="49"/>
      <c r="N11" s="50">
        <f>SUM(O11:AU11)</f>
        <v>6500</v>
      </c>
      <c r="O11" s="51">
        <v>1250</v>
      </c>
      <c r="P11" s="51">
        <v>1950</v>
      </c>
      <c r="Q11" s="51">
        <v>2100</v>
      </c>
      <c r="R11" s="51">
        <v>600</v>
      </c>
      <c r="S11" s="51">
        <v>600</v>
      </c>
    </row>
    <row r="12" spans="1:19" x14ac:dyDescent="0.25">
      <c r="A12" s="1">
        <v>9</v>
      </c>
      <c r="B12" s="2" t="s">
        <v>38</v>
      </c>
      <c r="C12" s="3"/>
      <c r="D12" s="4" t="s">
        <v>28</v>
      </c>
      <c r="E12" s="47">
        <v>3</v>
      </c>
      <c r="F12" s="5">
        <f>23-E12</f>
        <v>20</v>
      </c>
      <c r="G12" s="6">
        <f>COUNTIF(O12:AU12,"&lt;3000")</f>
        <v>1</v>
      </c>
      <c r="H12" s="48">
        <f>COUNTIF(O12:AX12,"&gt;1500")</f>
        <v>0</v>
      </c>
      <c r="I12" s="48">
        <f>+G12-H12-J12</f>
        <v>1</v>
      </c>
      <c r="J12" s="48">
        <f>COUNTIF(O12:AX12,"&lt;800")</f>
        <v>0</v>
      </c>
      <c r="K12" s="7">
        <f>(G12+E12)/$C$3</f>
        <v>0.8</v>
      </c>
      <c r="L12" s="8">
        <f>IF(ISERROR(N12/G12),0, N12/G12)</f>
        <v>1250</v>
      </c>
      <c r="M12" s="49"/>
      <c r="N12" s="50">
        <f>SUM(O12:AU12)</f>
        <v>1250</v>
      </c>
      <c r="O12" s="51">
        <v>1250</v>
      </c>
      <c r="P12" s="52"/>
      <c r="Q12" s="52"/>
      <c r="R12" s="54"/>
      <c r="S12" s="53"/>
    </row>
    <row r="13" spans="1:19" x14ac:dyDescent="0.25">
      <c r="A13" s="1">
        <v>10</v>
      </c>
      <c r="B13" s="2" t="s">
        <v>39</v>
      </c>
      <c r="C13" s="3"/>
      <c r="D13" s="4" t="s">
        <v>33</v>
      </c>
      <c r="E13" s="47">
        <v>1</v>
      </c>
      <c r="F13" s="5">
        <f>23-E13</f>
        <v>22</v>
      </c>
      <c r="G13" s="6">
        <f>COUNTIF(O13:AU13,"&lt;3000")</f>
        <v>4</v>
      </c>
      <c r="H13" s="48">
        <f>COUNTIF(O13:AX13,"&gt;1500")</f>
        <v>1</v>
      </c>
      <c r="I13" s="48">
        <f>+G13-H13-J13</f>
        <v>2</v>
      </c>
      <c r="J13" s="48">
        <f>COUNTIF(O13:AX13,"&lt;800")</f>
        <v>1</v>
      </c>
      <c r="K13" s="7">
        <f>(G13+E13)/$C$3</f>
        <v>1</v>
      </c>
      <c r="L13" s="8">
        <f>IF(ISERROR(N13/G13),0, N13/G13)</f>
        <v>1225</v>
      </c>
      <c r="M13" s="49"/>
      <c r="N13" s="50">
        <f>SUM(O13:AU13)</f>
        <v>4900</v>
      </c>
      <c r="O13" s="51">
        <v>2000</v>
      </c>
      <c r="P13" s="51">
        <v>1250</v>
      </c>
      <c r="Q13" s="51">
        <v>400</v>
      </c>
      <c r="R13" s="51">
        <v>1250</v>
      </c>
      <c r="S13" s="53"/>
    </row>
    <row r="14" spans="1:19" x14ac:dyDescent="0.25">
      <c r="A14" s="1">
        <v>11</v>
      </c>
      <c r="B14" s="2" t="s">
        <v>40</v>
      </c>
      <c r="C14" s="3"/>
      <c r="D14" s="4" t="s">
        <v>26</v>
      </c>
      <c r="E14" s="47">
        <v>1</v>
      </c>
      <c r="F14" s="5">
        <f>23-E14</f>
        <v>22</v>
      </c>
      <c r="G14" s="6">
        <f>COUNTIF(O14:AU14,"&lt;3000")</f>
        <v>2</v>
      </c>
      <c r="H14" s="48">
        <f>COUNTIF(O14:AX14,"&gt;1500")</f>
        <v>1</v>
      </c>
      <c r="I14" s="48">
        <f>+G14-H14-J14</f>
        <v>0</v>
      </c>
      <c r="J14" s="48">
        <f>COUNTIF(O14:AX14,"&lt;800")</f>
        <v>1</v>
      </c>
      <c r="K14" s="7">
        <f>(G14+E14)/$C$3</f>
        <v>0.6</v>
      </c>
      <c r="L14" s="8">
        <f>IF(ISERROR(N14/G14),0, N14/G14)</f>
        <v>1225</v>
      </c>
      <c r="M14" s="49"/>
      <c r="N14" s="50">
        <f>SUM(O14:AU14)</f>
        <v>2450</v>
      </c>
      <c r="O14" s="51">
        <v>500</v>
      </c>
      <c r="P14" s="54"/>
      <c r="Q14" s="51">
        <v>1950</v>
      </c>
      <c r="R14" s="54"/>
      <c r="S14" s="53"/>
    </row>
    <row r="15" spans="1:19" x14ac:dyDescent="0.25">
      <c r="A15" s="1">
        <v>12</v>
      </c>
      <c r="B15" s="2" t="s">
        <v>43</v>
      </c>
      <c r="C15" s="3"/>
      <c r="D15" s="4" t="s">
        <v>33</v>
      </c>
      <c r="E15" s="47"/>
      <c r="F15" s="5">
        <f>23-E15</f>
        <v>23</v>
      </c>
      <c r="G15" s="6">
        <f>COUNTIF(O15:AU15,"&lt;3000")</f>
        <v>4</v>
      </c>
      <c r="H15" s="48">
        <f>COUNTIF(O15:AX15,"&gt;1500")</f>
        <v>1</v>
      </c>
      <c r="I15" s="48">
        <f>+G15-H15-J15</f>
        <v>2</v>
      </c>
      <c r="J15" s="6">
        <f>COUNTIF(O15:AX15,"&lt;800")</f>
        <v>1</v>
      </c>
      <c r="K15" s="7">
        <f>(G15+E15)/$C$3</f>
        <v>0.8</v>
      </c>
      <c r="L15" s="8">
        <f>IF(ISERROR(N15/G15),0, N15/G15)</f>
        <v>1225</v>
      </c>
      <c r="M15" s="49"/>
      <c r="N15" s="50">
        <f>SUM(O15:AU15)</f>
        <v>4900</v>
      </c>
      <c r="O15" s="54"/>
      <c r="P15" s="51">
        <v>1250</v>
      </c>
      <c r="Q15" s="51">
        <v>1250</v>
      </c>
      <c r="R15" s="51">
        <v>500</v>
      </c>
      <c r="S15" s="51">
        <v>1900</v>
      </c>
    </row>
    <row r="16" spans="1:19" x14ac:dyDescent="0.25">
      <c r="A16" s="1">
        <v>13</v>
      </c>
      <c r="B16" s="2" t="s">
        <v>37</v>
      </c>
      <c r="C16" s="3"/>
      <c r="D16" s="4" t="s">
        <v>30</v>
      </c>
      <c r="E16" s="47"/>
      <c r="F16" s="5">
        <f>23-E16</f>
        <v>23</v>
      </c>
      <c r="G16" s="6">
        <f>COUNTIF(O16:AU16,"&lt;3000")</f>
        <v>4</v>
      </c>
      <c r="H16" s="48">
        <f>COUNTIF(O16:AX16,"&gt;1500")</f>
        <v>1</v>
      </c>
      <c r="I16" s="48">
        <f>+G16-H16-J16</f>
        <v>1</v>
      </c>
      <c r="J16" s="48">
        <f>COUNTIF(O16:AX16,"&lt;800")</f>
        <v>2</v>
      </c>
      <c r="K16" s="7">
        <f>(G16+E16)/$C$3</f>
        <v>0.8</v>
      </c>
      <c r="L16" s="8">
        <f>IF(ISERROR(N16/G16),0, N16/G16)</f>
        <v>1125</v>
      </c>
      <c r="M16" s="49"/>
      <c r="N16" s="50">
        <f>SUM(O16:AU16)</f>
        <v>4500</v>
      </c>
      <c r="O16" s="51">
        <v>2050</v>
      </c>
      <c r="P16" s="51">
        <v>550</v>
      </c>
      <c r="Q16" s="51">
        <v>1250</v>
      </c>
      <c r="R16" s="54"/>
      <c r="S16" s="51">
        <v>650</v>
      </c>
    </row>
    <row r="17" spans="1:19" x14ac:dyDescent="0.25">
      <c r="A17" s="1">
        <v>14</v>
      </c>
      <c r="B17" s="2" t="s">
        <v>41</v>
      </c>
      <c r="C17" s="3"/>
      <c r="D17" s="4" t="s">
        <v>30</v>
      </c>
      <c r="E17" s="47">
        <v>1</v>
      </c>
      <c r="F17" s="5">
        <f>23-E17</f>
        <v>22</v>
      </c>
      <c r="G17" s="6">
        <f>COUNTIF(O17:AU17,"&lt;3000")</f>
        <v>3</v>
      </c>
      <c r="H17" s="48">
        <f>COUNTIF(O17:AX17,"&gt;1500")</f>
        <v>1</v>
      </c>
      <c r="I17" s="48">
        <f>+G17-H17-J17</f>
        <v>0</v>
      </c>
      <c r="J17" s="48">
        <f>COUNTIF(O17:AX17,"&lt;800")</f>
        <v>2</v>
      </c>
      <c r="K17" s="7">
        <f>(G17+E17)/$C$3</f>
        <v>0.8</v>
      </c>
      <c r="L17" s="8">
        <f>IF(ISERROR(N17/G17),0, N17/G17)</f>
        <v>1033.3333333333333</v>
      </c>
      <c r="M17" s="49"/>
      <c r="N17" s="50">
        <f>SUM(O17:AU17)</f>
        <v>3100</v>
      </c>
      <c r="O17" s="54"/>
      <c r="P17" s="51">
        <v>600</v>
      </c>
      <c r="Q17" s="51">
        <v>2000</v>
      </c>
      <c r="R17" s="51">
        <v>500</v>
      </c>
      <c r="S17" s="53"/>
    </row>
    <row r="18" spans="1:19" x14ac:dyDescent="0.25">
      <c r="A18" s="1">
        <v>15</v>
      </c>
      <c r="B18" s="2" t="s">
        <v>42</v>
      </c>
      <c r="C18" s="3"/>
      <c r="D18" s="4" t="s">
        <v>33</v>
      </c>
      <c r="E18" s="47"/>
      <c r="F18" s="5">
        <f>23-E18</f>
        <v>23</v>
      </c>
      <c r="G18" s="6">
        <f>COUNTIF(O18:AU18,"&lt;3000")</f>
        <v>4</v>
      </c>
      <c r="H18" s="48">
        <f>COUNTIF(O18:AX18,"&gt;1500")</f>
        <v>1</v>
      </c>
      <c r="I18" s="48">
        <f>+G18-H18-J18</f>
        <v>1</v>
      </c>
      <c r="J18" s="48">
        <f>COUNTIF(O18:AX18,"&lt;800")</f>
        <v>2</v>
      </c>
      <c r="K18" s="7">
        <f>(G18+E18)/$C$3</f>
        <v>0.8</v>
      </c>
      <c r="L18" s="8">
        <f>IF(ISERROR(N18/G18),0, N18/G18)</f>
        <v>1025</v>
      </c>
      <c r="M18" s="49"/>
      <c r="N18" s="50">
        <f>SUM(O18:AU18)</f>
        <v>4100</v>
      </c>
      <c r="O18" s="51">
        <v>500</v>
      </c>
      <c r="P18" s="51">
        <v>1250</v>
      </c>
      <c r="Q18" s="51">
        <v>500</v>
      </c>
      <c r="R18" s="51">
        <v>1850</v>
      </c>
      <c r="S18" s="54"/>
    </row>
    <row r="19" spans="1:19" x14ac:dyDescent="0.25">
      <c r="A19" s="1">
        <v>16</v>
      </c>
      <c r="B19" s="2" t="s">
        <v>44</v>
      </c>
      <c r="C19" s="3"/>
      <c r="D19" s="4" t="s">
        <v>30</v>
      </c>
      <c r="E19" s="47">
        <v>1</v>
      </c>
      <c r="F19" s="5">
        <f>23-E19</f>
        <v>22</v>
      </c>
      <c r="G19" s="6">
        <f>COUNTIF(O19:AU19,"&lt;3000")</f>
        <v>3</v>
      </c>
      <c r="H19" s="48">
        <f>COUNTIF(O19:AX19,"&gt;1500")</f>
        <v>1</v>
      </c>
      <c r="I19" s="48">
        <f>+G19-H19-J19</f>
        <v>0</v>
      </c>
      <c r="J19" s="48">
        <f>COUNTIF(O19:AX19,"&lt;800")</f>
        <v>2</v>
      </c>
      <c r="K19" s="7">
        <f>(G19+E19)/$C$3</f>
        <v>0.8</v>
      </c>
      <c r="L19" s="8">
        <f>IF(ISERROR(N19/G19),0, N19/G19)</f>
        <v>966.66666666666663</v>
      </c>
      <c r="M19" s="49"/>
      <c r="N19" s="50">
        <f>SUM(O19:AU19)</f>
        <v>2900</v>
      </c>
      <c r="O19" s="54"/>
      <c r="P19" s="51">
        <v>500</v>
      </c>
      <c r="Q19" s="51">
        <v>500</v>
      </c>
      <c r="R19" s="51">
        <v>1900</v>
      </c>
      <c r="S19" s="53"/>
    </row>
    <row r="20" spans="1:19" x14ac:dyDescent="0.25">
      <c r="A20" s="1">
        <v>17</v>
      </c>
      <c r="B20" s="2" t="s">
        <v>45</v>
      </c>
      <c r="C20" s="3"/>
      <c r="D20" s="4" t="s">
        <v>28</v>
      </c>
      <c r="E20" s="47">
        <v>1</v>
      </c>
      <c r="F20" s="5">
        <f>23-E20</f>
        <v>22</v>
      </c>
      <c r="G20" s="6">
        <f>COUNTIF(O20:AU20,"&lt;3000")</f>
        <v>4</v>
      </c>
      <c r="H20" s="48">
        <f>COUNTIF(O20:AX20,"&gt;1500")</f>
        <v>0</v>
      </c>
      <c r="I20" s="48">
        <f>+G20-H20-J20</f>
        <v>2</v>
      </c>
      <c r="J20" s="48">
        <f>COUNTIF(O20:AX20,"&lt;800")</f>
        <v>2</v>
      </c>
      <c r="K20" s="7">
        <f>(G20+E20)/$C$3</f>
        <v>1</v>
      </c>
      <c r="L20" s="8">
        <f>IF(ISERROR(N20/G20),0, N20/G20)</f>
        <v>875</v>
      </c>
      <c r="M20" s="49"/>
      <c r="N20" s="50">
        <f>SUM(O20:AU20)</f>
        <v>3500</v>
      </c>
      <c r="O20" s="51">
        <v>500</v>
      </c>
      <c r="P20" s="51">
        <v>1200</v>
      </c>
      <c r="Q20" s="51">
        <v>550</v>
      </c>
      <c r="R20" s="51">
        <v>1250</v>
      </c>
      <c r="S20" s="53"/>
    </row>
    <row r="21" spans="1:19" x14ac:dyDescent="0.25">
      <c r="A21" s="1">
        <v>18</v>
      </c>
      <c r="B21" s="2" t="s">
        <v>46</v>
      </c>
      <c r="C21" s="3"/>
      <c r="D21" s="4" t="s">
        <v>28</v>
      </c>
      <c r="E21" s="47"/>
      <c r="F21" s="5">
        <f>23-E21</f>
        <v>23</v>
      </c>
      <c r="G21" s="6">
        <f>COUNTIF(O21:AU21,"&lt;3000")</f>
        <v>3</v>
      </c>
      <c r="H21" s="48">
        <f>COUNTIF(O21:AX21,"&gt;1500")</f>
        <v>0</v>
      </c>
      <c r="I21" s="48">
        <f>+G21-H21-J21</f>
        <v>1</v>
      </c>
      <c r="J21" s="48">
        <f>COUNTIF(O21:AX21,"&lt;800")</f>
        <v>2</v>
      </c>
      <c r="K21" s="7">
        <f>(G21+E21)/$C$3</f>
        <v>0.6</v>
      </c>
      <c r="L21" s="8">
        <f>IF(ISERROR(N21/G21),0, N21/G21)</f>
        <v>766.66666666666663</v>
      </c>
      <c r="M21" s="49"/>
      <c r="N21" s="50">
        <f>SUM(O21:AU21)</f>
        <v>2300</v>
      </c>
      <c r="O21" s="51">
        <v>450</v>
      </c>
      <c r="P21" s="54"/>
      <c r="Q21" s="54"/>
      <c r="R21" s="51">
        <v>1250</v>
      </c>
      <c r="S21" s="51">
        <v>600</v>
      </c>
    </row>
    <row r="22" spans="1:19" x14ac:dyDescent="0.25">
      <c r="A22" s="1">
        <v>19</v>
      </c>
      <c r="B22" s="9" t="s">
        <v>47</v>
      </c>
      <c r="C22" s="3"/>
      <c r="D22" s="4" t="s">
        <v>48</v>
      </c>
      <c r="E22" s="47"/>
      <c r="F22" s="5">
        <f>23-E22</f>
        <v>23</v>
      </c>
      <c r="G22" s="6">
        <f>COUNTIF(O22:AU22,"&lt;3000")</f>
        <v>2</v>
      </c>
      <c r="H22" s="48">
        <f>COUNTIF(O22:AX22,"&gt;1500")</f>
        <v>0</v>
      </c>
      <c r="I22" s="48">
        <f>+G22-H22-J22</f>
        <v>0</v>
      </c>
      <c r="J22" s="48">
        <f>COUNTIF(O22:AX22,"&lt;800")</f>
        <v>2</v>
      </c>
      <c r="K22" s="7">
        <f>(G22+E22)/$C$3</f>
        <v>0.4</v>
      </c>
      <c r="L22" s="55">
        <f>IF(ISERROR(N22/G22),0, N22/G22)</f>
        <v>600</v>
      </c>
      <c r="M22" s="49"/>
      <c r="N22" s="50">
        <f>SUM(O22:AU22)</f>
        <v>1200</v>
      </c>
      <c r="O22" s="51">
        <v>600</v>
      </c>
      <c r="P22" s="54"/>
      <c r="Q22" s="54"/>
      <c r="R22" s="51">
        <v>600</v>
      </c>
      <c r="S22" s="54"/>
    </row>
    <row r="23" spans="1:19" x14ac:dyDescent="0.25">
      <c r="A23" s="56"/>
      <c r="B23" s="57" t="s">
        <v>49</v>
      </c>
      <c r="C23" s="58"/>
      <c r="D23" s="58"/>
      <c r="E23" s="59"/>
      <c r="F23" s="60"/>
      <c r="G23" s="61"/>
      <c r="H23" s="62"/>
      <c r="I23" s="62"/>
      <c r="J23" s="62"/>
      <c r="K23" s="63"/>
      <c r="L23" s="64"/>
      <c r="M23" s="64"/>
      <c r="N23" s="65"/>
      <c r="O23" s="66"/>
      <c r="P23" s="67"/>
      <c r="Q23" s="67"/>
      <c r="R23" s="67"/>
      <c r="S23" s="67"/>
    </row>
    <row r="24" spans="1:19" x14ac:dyDescent="0.25">
      <c r="A24" s="1">
        <v>20</v>
      </c>
      <c r="B24" s="9" t="s">
        <v>50</v>
      </c>
      <c r="C24" s="3"/>
      <c r="D24" s="4" t="s">
        <v>28</v>
      </c>
      <c r="E24" s="47"/>
      <c r="F24" s="5">
        <f t="shared" ref="F4:F26" si="1">23-E24</f>
        <v>23</v>
      </c>
      <c r="G24" s="6">
        <f t="shared" ref="G24:G26" si="2">COUNTIF(O24:AU24,"&lt;3000")</f>
        <v>0</v>
      </c>
      <c r="H24" s="48">
        <f t="shared" ref="H24:H26" si="3">COUNTIF(O24:AX24,"&gt;1500")</f>
        <v>0</v>
      </c>
      <c r="I24" s="48">
        <f t="shared" ref="I24:I26" si="4">+G24-H24-J24</f>
        <v>0</v>
      </c>
      <c r="J24" s="48">
        <f t="shared" ref="J24:J26" si="5">COUNTIF(O24:AX24,"&lt;800")</f>
        <v>0</v>
      </c>
      <c r="K24" s="7">
        <f t="shared" ref="K24:K26" si="6">(G24+E24)/$C$3</f>
        <v>0</v>
      </c>
      <c r="L24" s="8">
        <f t="shared" ref="L24:L26" si="7">IF(ISERROR(N24/G24),0, N24/G24)</f>
        <v>0</v>
      </c>
      <c r="M24" s="49"/>
      <c r="N24" s="50">
        <f t="shared" ref="N24:N26" si="8">SUM(O24:AU24)</f>
        <v>0</v>
      </c>
      <c r="O24" s="54"/>
      <c r="P24" s="54"/>
      <c r="Q24" s="54"/>
      <c r="R24" s="54"/>
      <c r="S24" s="54"/>
    </row>
    <row r="25" spans="1:19" x14ac:dyDescent="0.25">
      <c r="A25" s="1">
        <v>21</v>
      </c>
      <c r="B25" s="9" t="s">
        <v>51</v>
      </c>
      <c r="C25" s="3"/>
      <c r="D25" s="4" t="s">
        <v>21</v>
      </c>
      <c r="E25" s="47"/>
      <c r="F25" s="5">
        <f t="shared" si="1"/>
        <v>23</v>
      </c>
      <c r="G25" s="6">
        <f t="shared" si="2"/>
        <v>0</v>
      </c>
      <c r="H25" s="48">
        <f t="shared" si="3"/>
        <v>0</v>
      </c>
      <c r="I25" s="48">
        <f t="shared" si="4"/>
        <v>0</v>
      </c>
      <c r="J25" s="48">
        <f t="shared" si="5"/>
        <v>0</v>
      </c>
      <c r="K25" s="7">
        <f t="shared" si="6"/>
        <v>0</v>
      </c>
      <c r="L25" s="55">
        <f t="shared" si="7"/>
        <v>0</v>
      </c>
      <c r="M25" s="49"/>
      <c r="N25" s="50">
        <f t="shared" si="8"/>
        <v>0</v>
      </c>
      <c r="O25" s="54"/>
      <c r="P25" s="54"/>
      <c r="Q25" s="54"/>
      <c r="R25" s="54"/>
      <c r="S25" s="54"/>
    </row>
    <row r="26" spans="1:19" x14ac:dyDescent="0.25">
      <c r="A26" s="1">
        <v>22</v>
      </c>
      <c r="B26" s="2" t="s">
        <v>52</v>
      </c>
      <c r="C26" s="3"/>
      <c r="D26" s="4" t="s">
        <v>26</v>
      </c>
      <c r="E26" s="47"/>
      <c r="F26" s="5">
        <f t="shared" si="1"/>
        <v>23</v>
      </c>
      <c r="G26" s="6">
        <f t="shared" si="2"/>
        <v>0</v>
      </c>
      <c r="H26" s="48">
        <f t="shared" si="3"/>
        <v>0</v>
      </c>
      <c r="I26" s="48">
        <f t="shared" si="4"/>
        <v>0</v>
      </c>
      <c r="J26" s="48">
        <f t="shared" si="5"/>
        <v>0</v>
      </c>
      <c r="K26" s="7">
        <f t="shared" si="6"/>
        <v>0</v>
      </c>
      <c r="L26" s="8">
        <f t="shared" si="7"/>
        <v>0</v>
      </c>
      <c r="M26" s="49"/>
      <c r="N26" s="50">
        <f t="shared" si="8"/>
        <v>0</v>
      </c>
      <c r="O26" s="54"/>
      <c r="P26" s="54"/>
      <c r="Q26" s="54"/>
      <c r="R26" s="54"/>
      <c r="S26" s="54"/>
    </row>
    <row r="27" spans="1:19" x14ac:dyDescent="0.25">
      <c r="A27" s="56"/>
      <c r="B27" s="68" t="s">
        <v>53</v>
      </c>
      <c r="C27" s="69"/>
      <c r="D27" s="70"/>
      <c r="E27" s="71">
        <f>SUM(E4:E26)</f>
        <v>11</v>
      </c>
      <c r="F27" s="72"/>
      <c r="G27" s="73">
        <f>SUM(G4:G26)/2</f>
        <v>32</v>
      </c>
      <c r="H27" s="73">
        <f>SUM(H4:H26)/2</f>
        <v>10</v>
      </c>
      <c r="I27" s="73">
        <f>SUM(I4:I26)/2</f>
        <v>12</v>
      </c>
      <c r="J27" s="73">
        <f>SUM(J4:J26)/2</f>
        <v>10</v>
      </c>
      <c r="K27" s="74">
        <f>AVERAGE(K4:K26)</f>
        <v>0.68181818181818188</v>
      </c>
      <c r="L27" s="75"/>
      <c r="M27" s="71"/>
      <c r="N27" s="73">
        <f>SUM(N4:N26)/2500</f>
        <v>32</v>
      </c>
      <c r="O27" s="73">
        <f t="shared" ref="O27:S27" si="9">COUNTIF(O4:O26,"&gt;100")/2</f>
        <v>7</v>
      </c>
      <c r="P27" s="73">
        <f t="shared" si="9"/>
        <v>7</v>
      </c>
      <c r="Q27" s="73">
        <f t="shared" si="9"/>
        <v>7</v>
      </c>
      <c r="R27" s="73">
        <f t="shared" si="9"/>
        <v>7</v>
      </c>
      <c r="S27" s="73">
        <f t="shared" si="9"/>
        <v>4</v>
      </c>
    </row>
    <row r="28" spans="1:19" x14ac:dyDescent="0.25">
      <c r="A28" s="10"/>
      <c r="B28" s="11"/>
      <c r="C28" s="10"/>
      <c r="D28" s="12"/>
      <c r="E28" s="13"/>
      <c r="F28" s="13"/>
      <c r="G28" s="14"/>
      <c r="H28" s="15">
        <f>H27/G27</f>
        <v>0.3125</v>
      </c>
      <c r="I28" s="15">
        <f>I27/G27</f>
        <v>0.375</v>
      </c>
      <c r="J28" s="15">
        <f>J27/G27</f>
        <v>0.3125</v>
      </c>
      <c r="K28" s="76"/>
      <c r="L28" s="16"/>
      <c r="M28" s="13"/>
      <c r="N28" s="14"/>
      <c r="O28" s="17">
        <f t="shared" ref="O28:S28" si="10">SUM(O4:O22)</f>
        <v>17500</v>
      </c>
      <c r="P28" s="17">
        <f t="shared" si="10"/>
        <v>17500</v>
      </c>
      <c r="Q28" s="17">
        <f t="shared" si="10"/>
        <v>17500</v>
      </c>
      <c r="R28" s="17">
        <f t="shared" si="10"/>
        <v>17500</v>
      </c>
      <c r="S28" s="17">
        <f t="shared" si="10"/>
        <v>10000</v>
      </c>
    </row>
    <row r="29" spans="1:19" x14ac:dyDescent="0.25">
      <c r="A29" s="10"/>
      <c r="B29" s="77" t="s">
        <v>54</v>
      </c>
      <c r="C29" s="78" t="s">
        <v>55</v>
      </c>
      <c r="D29" s="78" t="s">
        <v>56</v>
      </c>
      <c r="E29" s="78" t="s">
        <v>57</v>
      </c>
      <c r="F29" s="79" t="s">
        <v>11</v>
      </c>
      <c r="G29" s="14"/>
      <c r="H29" s="15"/>
      <c r="I29" s="15"/>
      <c r="J29" s="15"/>
      <c r="K29" s="76"/>
      <c r="L29" s="16"/>
      <c r="M29" s="13"/>
      <c r="N29" s="14"/>
      <c r="O29" s="17"/>
      <c r="P29" s="17"/>
      <c r="Q29" s="17"/>
      <c r="R29" s="17"/>
      <c r="S29" s="17"/>
    </row>
    <row r="30" spans="1:19" x14ac:dyDescent="0.25">
      <c r="A30" s="10"/>
      <c r="B30" s="21" t="s">
        <v>58</v>
      </c>
      <c r="C30" s="22" t="s">
        <v>59</v>
      </c>
      <c r="D30" s="22" t="s">
        <v>60</v>
      </c>
      <c r="E30" s="22" t="s">
        <v>61</v>
      </c>
      <c r="F30" s="80">
        <f>+D30+E30</f>
        <v>2500</v>
      </c>
      <c r="G30" s="14"/>
      <c r="H30" s="15"/>
      <c r="I30" s="15"/>
      <c r="J30" s="15"/>
      <c r="K30" s="76"/>
      <c r="L30" s="16"/>
      <c r="M30" s="13"/>
      <c r="N30" s="14"/>
      <c r="O30" s="17"/>
      <c r="P30" s="17"/>
      <c r="Q30" s="17"/>
      <c r="R30" s="17"/>
      <c r="S30" s="17"/>
    </row>
    <row r="31" spans="1:19" x14ac:dyDescent="0.25">
      <c r="A31" s="10"/>
      <c r="B31" s="21" t="s">
        <v>62</v>
      </c>
      <c r="C31" s="22" t="s">
        <v>63</v>
      </c>
      <c r="D31" s="22" t="s">
        <v>64</v>
      </c>
      <c r="E31" s="22" t="s">
        <v>65</v>
      </c>
      <c r="F31" s="80">
        <f t="shared" ref="F31:F33" si="11">+D31+E31</f>
        <v>2500</v>
      </c>
      <c r="G31" s="14"/>
      <c r="H31" s="15"/>
      <c r="I31" s="15"/>
      <c r="J31" s="15"/>
      <c r="K31" s="76"/>
      <c r="L31" s="16"/>
      <c r="M31" s="13"/>
      <c r="N31" s="14"/>
      <c r="O31" s="17"/>
      <c r="P31" s="17"/>
      <c r="Q31" s="17"/>
      <c r="R31" s="17"/>
      <c r="S31" s="17"/>
    </row>
    <row r="32" spans="1:19" x14ac:dyDescent="0.25">
      <c r="A32" s="10"/>
      <c r="B32" s="21" t="s">
        <v>66</v>
      </c>
      <c r="C32" s="22" t="s">
        <v>59</v>
      </c>
      <c r="D32" s="22" t="s">
        <v>60</v>
      </c>
      <c r="E32" s="22" t="s">
        <v>61</v>
      </c>
      <c r="F32" s="80">
        <f t="shared" si="11"/>
        <v>2500</v>
      </c>
      <c r="G32" s="14"/>
      <c r="H32" s="15"/>
      <c r="I32" s="15"/>
      <c r="J32" s="15"/>
      <c r="K32" s="76"/>
      <c r="L32" s="16"/>
      <c r="M32" s="13"/>
      <c r="N32" s="14"/>
      <c r="O32" s="17"/>
      <c r="P32" s="17"/>
      <c r="Q32" s="17"/>
      <c r="R32" s="17"/>
      <c r="S32" s="17"/>
    </row>
    <row r="33" spans="1:19" x14ac:dyDescent="0.25">
      <c r="A33" s="10"/>
      <c r="B33" s="21" t="s">
        <v>67</v>
      </c>
      <c r="C33" s="22" t="s">
        <v>68</v>
      </c>
      <c r="D33" s="22" t="s">
        <v>69</v>
      </c>
      <c r="E33" s="22" t="s">
        <v>70</v>
      </c>
      <c r="F33" s="80">
        <f t="shared" si="11"/>
        <v>2500</v>
      </c>
      <c r="G33" s="14"/>
      <c r="H33" s="15"/>
      <c r="I33" s="15"/>
      <c r="J33" s="15"/>
      <c r="K33" s="76"/>
      <c r="L33" s="16"/>
      <c r="M33" s="13"/>
      <c r="N33" s="14"/>
      <c r="O33" s="17"/>
      <c r="P33" s="17"/>
      <c r="Q33" s="17"/>
      <c r="R33" s="17"/>
      <c r="S33" s="17"/>
    </row>
    <row r="34" spans="1:19" x14ac:dyDescent="0.25">
      <c r="B34" s="18" t="s">
        <v>71</v>
      </c>
      <c r="C34" s="19" t="s">
        <v>55</v>
      </c>
      <c r="D34" s="19" t="s">
        <v>56</v>
      </c>
      <c r="E34" s="19" t="s">
        <v>57</v>
      </c>
      <c r="F34" s="20" t="s">
        <v>11</v>
      </c>
    </row>
    <row r="35" spans="1:19" x14ac:dyDescent="0.25">
      <c r="B35" s="21" t="s">
        <v>72</v>
      </c>
      <c r="C35" s="22" t="s">
        <v>68</v>
      </c>
      <c r="D35" s="22" t="s">
        <v>73</v>
      </c>
      <c r="E35" s="22" t="s">
        <v>74</v>
      </c>
      <c r="F35" s="23">
        <f>+D35+E35</f>
        <v>2500</v>
      </c>
    </row>
    <row r="36" spans="1:19" x14ac:dyDescent="0.25">
      <c r="B36" s="21" t="s">
        <v>75</v>
      </c>
      <c r="C36" s="22" t="s">
        <v>63</v>
      </c>
      <c r="D36" s="22" t="s">
        <v>76</v>
      </c>
      <c r="E36" s="22" t="s">
        <v>76</v>
      </c>
      <c r="F36" s="23">
        <f t="shared" ref="F36:F42" si="12">+D36+E36</f>
        <v>2500</v>
      </c>
    </row>
    <row r="37" spans="1:19" x14ac:dyDescent="0.25">
      <c r="B37" s="21" t="s">
        <v>77</v>
      </c>
      <c r="C37" s="22" t="s">
        <v>59</v>
      </c>
      <c r="D37" s="22" t="s">
        <v>70</v>
      </c>
      <c r="E37" s="22" t="s">
        <v>69</v>
      </c>
      <c r="F37" s="23">
        <f t="shared" si="12"/>
        <v>2500</v>
      </c>
    </row>
    <row r="38" spans="1:19" x14ac:dyDescent="0.25">
      <c r="B38" s="21" t="s">
        <v>78</v>
      </c>
      <c r="C38" s="22" t="s">
        <v>68</v>
      </c>
      <c r="D38" s="22" t="s">
        <v>61</v>
      </c>
      <c r="E38" s="22" t="s">
        <v>60</v>
      </c>
      <c r="F38" s="23">
        <f t="shared" si="12"/>
        <v>2500</v>
      </c>
    </row>
    <row r="39" spans="1:19" x14ac:dyDescent="0.25">
      <c r="B39" s="21" t="s">
        <v>79</v>
      </c>
      <c r="C39" s="22" t="s">
        <v>59</v>
      </c>
      <c r="D39" s="22" t="s">
        <v>74</v>
      </c>
      <c r="E39" s="22" t="s">
        <v>73</v>
      </c>
      <c r="F39" s="23">
        <f t="shared" si="12"/>
        <v>2500</v>
      </c>
    </row>
    <row r="40" spans="1:19" x14ac:dyDescent="0.25">
      <c r="B40" s="21" t="s">
        <v>80</v>
      </c>
      <c r="C40" s="22" t="s">
        <v>59</v>
      </c>
      <c r="D40" s="22" t="s">
        <v>60</v>
      </c>
      <c r="E40" s="22" t="s">
        <v>61</v>
      </c>
      <c r="F40" s="23">
        <f t="shared" si="12"/>
        <v>2500</v>
      </c>
    </row>
    <row r="41" spans="1:19" x14ac:dyDescent="0.25">
      <c r="B41" s="21" t="s">
        <v>81</v>
      </c>
      <c r="C41" s="22" t="s">
        <v>63</v>
      </c>
      <c r="D41" s="22" t="s">
        <v>76</v>
      </c>
      <c r="E41" s="22" t="s">
        <v>76</v>
      </c>
      <c r="F41" s="23">
        <f t="shared" si="12"/>
        <v>2500</v>
      </c>
    </row>
    <row r="42" spans="1:19" x14ac:dyDescent="0.25">
      <c r="B42" s="81" t="s">
        <v>82</v>
      </c>
      <c r="C42" s="22"/>
      <c r="D42" s="22"/>
      <c r="E42" s="22"/>
      <c r="F42" s="23">
        <f t="shared" si="12"/>
        <v>0</v>
      </c>
    </row>
    <row r="43" spans="1:19" x14ac:dyDescent="0.25">
      <c r="B43" s="18" t="s">
        <v>83</v>
      </c>
      <c r="C43" s="19" t="s">
        <v>55</v>
      </c>
      <c r="D43" s="19" t="s">
        <v>56</v>
      </c>
      <c r="E43" s="19" t="s">
        <v>57</v>
      </c>
      <c r="F43" s="20" t="s">
        <v>11</v>
      </c>
    </row>
    <row r="44" spans="1:19" x14ac:dyDescent="0.25">
      <c r="B44" s="21" t="s">
        <v>84</v>
      </c>
      <c r="C44" s="22" t="s">
        <v>63</v>
      </c>
      <c r="D44" s="22" t="s">
        <v>85</v>
      </c>
      <c r="E44" s="22" t="s">
        <v>86</v>
      </c>
      <c r="F44" s="23">
        <f>+D44+E44</f>
        <v>2500</v>
      </c>
    </row>
    <row r="45" spans="1:19" x14ac:dyDescent="0.25">
      <c r="B45" s="21" t="s">
        <v>87</v>
      </c>
      <c r="C45" s="22" t="s">
        <v>59</v>
      </c>
      <c r="D45" s="22" t="s">
        <v>88</v>
      </c>
      <c r="E45" s="22" t="s">
        <v>89</v>
      </c>
      <c r="F45" s="23">
        <f t="shared" ref="F45:F51" si="13">+D45+E45</f>
        <v>2500</v>
      </c>
    </row>
    <row r="46" spans="1:19" x14ac:dyDescent="0.25">
      <c r="B46" s="21" t="s">
        <v>90</v>
      </c>
      <c r="C46" s="22" t="s">
        <v>63</v>
      </c>
      <c r="D46" s="22" t="s">
        <v>76</v>
      </c>
      <c r="E46" s="22" t="s">
        <v>76</v>
      </c>
      <c r="F46" s="23">
        <f t="shared" si="13"/>
        <v>2500</v>
      </c>
    </row>
    <row r="47" spans="1:19" x14ac:dyDescent="0.25">
      <c r="B47" s="21" t="s">
        <v>91</v>
      </c>
      <c r="C47" s="22" t="s">
        <v>63</v>
      </c>
      <c r="D47" s="22" t="s">
        <v>76</v>
      </c>
      <c r="E47" s="22" t="s">
        <v>76</v>
      </c>
      <c r="F47" s="23">
        <f t="shared" si="13"/>
        <v>2500</v>
      </c>
    </row>
    <row r="48" spans="1:19" x14ac:dyDescent="0.25">
      <c r="B48" s="21" t="s">
        <v>92</v>
      </c>
      <c r="C48" s="22" t="s">
        <v>59</v>
      </c>
      <c r="D48" s="22" t="s">
        <v>74</v>
      </c>
      <c r="E48" s="22" t="s">
        <v>73</v>
      </c>
      <c r="F48" s="23">
        <f t="shared" si="13"/>
        <v>2500</v>
      </c>
    </row>
    <row r="49" spans="2:6" x14ac:dyDescent="0.25">
      <c r="B49" s="21" t="s">
        <v>93</v>
      </c>
      <c r="C49" s="22" t="s">
        <v>68</v>
      </c>
      <c r="D49" s="22" t="s">
        <v>73</v>
      </c>
      <c r="E49" s="22" t="s">
        <v>74</v>
      </c>
      <c r="F49" s="23">
        <f t="shared" si="13"/>
        <v>2500</v>
      </c>
    </row>
    <row r="50" spans="2:6" x14ac:dyDescent="0.25">
      <c r="B50" s="21" t="s">
        <v>94</v>
      </c>
      <c r="C50" s="22" t="s">
        <v>68</v>
      </c>
      <c r="D50" s="22" t="s">
        <v>95</v>
      </c>
      <c r="E50" s="22" t="s">
        <v>96</v>
      </c>
      <c r="F50" s="23">
        <f t="shared" si="13"/>
        <v>2500</v>
      </c>
    </row>
    <row r="51" spans="2:6" x14ac:dyDescent="0.25">
      <c r="B51" s="81" t="s">
        <v>97</v>
      </c>
      <c r="C51" s="22"/>
      <c r="D51" s="22"/>
      <c r="E51" s="22"/>
      <c r="F51" s="23">
        <f t="shared" si="13"/>
        <v>0</v>
      </c>
    </row>
    <row r="52" spans="2:6" x14ac:dyDescent="0.25">
      <c r="B52" s="18" t="s">
        <v>98</v>
      </c>
      <c r="C52" s="19" t="s">
        <v>55</v>
      </c>
      <c r="D52" s="19" t="s">
        <v>56</v>
      </c>
      <c r="E52" s="19" t="s">
        <v>57</v>
      </c>
      <c r="F52" s="20" t="s">
        <v>11</v>
      </c>
    </row>
    <row r="53" spans="2:6" x14ac:dyDescent="0.25">
      <c r="B53" s="21" t="s">
        <v>99</v>
      </c>
      <c r="C53" s="22" t="s">
        <v>59</v>
      </c>
      <c r="D53" s="22" t="s">
        <v>60</v>
      </c>
      <c r="E53" s="22" t="s">
        <v>61</v>
      </c>
      <c r="F53" s="23">
        <f>+D53+E53</f>
        <v>2500</v>
      </c>
    </row>
    <row r="54" spans="2:6" x14ac:dyDescent="0.25">
      <c r="B54" s="21" t="s">
        <v>100</v>
      </c>
      <c r="C54" s="22" t="s">
        <v>63</v>
      </c>
      <c r="D54" s="22" t="s">
        <v>76</v>
      </c>
      <c r="E54" s="22" t="s">
        <v>76</v>
      </c>
      <c r="F54" s="23">
        <f t="shared" ref="F54:F59" si="14">+D54+E54</f>
        <v>2500</v>
      </c>
    </row>
    <row r="55" spans="2:6" x14ac:dyDescent="0.25">
      <c r="B55" s="21" t="s">
        <v>101</v>
      </c>
      <c r="C55" s="22" t="s">
        <v>68</v>
      </c>
      <c r="D55" s="22" t="s">
        <v>95</v>
      </c>
      <c r="E55" s="22" t="s">
        <v>96</v>
      </c>
      <c r="F55" s="23">
        <f t="shared" si="14"/>
        <v>2500</v>
      </c>
    </row>
    <row r="56" spans="2:6" x14ac:dyDescent="0.25">
      <c r="B56" s="21" t="s">
        <v>102</v>
      </c>
      <c r="C56" s="22" t="s">
        <v>63</v>
      </c>
      <c r="D56" s="22" t="s">
        <v>76</v>
      </c>
      <c r="E56" s="22" t="s">
        <v>76</v>
      </c>
      <c r="F56" s="23">
        <f t="shared" si="14"/>
        <v>2500</v>
      </c>
    </row>
    <row r="57" spans="2:6" x14ac:dyDescent="0.25">
      <c r="B57" s="21" t="s">
        <v>103</v>
      </c>
      <c r="C57" s="22" t="s">
        <v>63</v>
      </c>
      <c r="D57" s="22" t="s">
        <v>85</v>
      </c>
      <c r="E57" s="22" t="s">
        <v>86</v>
      </c>
      <c r="F57" s="23">
        <f t="shared" si="14"/>
        <v>2500</v>
      </c>
    </row>
    <row r="58" spans="2:6" x14ac:dyDescent="0.25">
      <c r="B58" s="21" t="s">
        <v>104</v>
      </c>
      <c r="C58" s="22" t="s">
        <v>59</v>
      </c>
      <c r="D58" s="22" t="s">
        <v>74</v>
      </c>
      <c r="E58" s="22" t="s">
        <v>73</v>
      </c>
      <c r="F58" s="23">
        <f t="shared" si="14"/>
        <v>2500</v>
      </c>
    </row>
    <row r="59" spans="2:6" x14ac:dyDescent="0.25">
      <c r="B59" s="21" t="s">
        <v>105</v>
      </c>
      <c r="C59" s="22" t="s">
        <v>63</v>
      </c>
      <c r="D59" s="22" t="s">
        <v>76</v>
      </c>
      <c r="E59" s="22" t="s">
        <v>76</v>
      </c>
      <c r="F59" s="23">
        <f t="shared" si="14"/>
        <v>2500</v>
      </c>
    </row>
    <row r="60" spans="2:6" x14ac:dyDescent="0.25">
      <c r="B60" s="81" t="s">
        <v>97</v>
      </c>
      <c r="C60" s="82"/>
      <c r="D60" s="82"/>
      <c r="E60" s="82"/>
    </row>
    <row r="61" spans="2:6" x14ac:dyDescent="0.25">
      <c r="B61" s="18" t="s">
        <v>106</v>
      </c>
      <c r="C61" s="19" t="s">
        <v>55</v>
      </c>
      <c r="D61" s="19" t="s">
        <v>56</v>
      </c>
      <c r="E61" s="19" t="s">
        <v>57</v>
      </c>
      <c r="F61" s="20" t="s">
        <v>11</v>
      </c>
    </row>
    <row r="62" spans="2:6" x14ac:dyDescent="0.25">
      <c r="B62" t="s">
        <v>107</v>
      </c>
      <c r="C62" s="82" t="s">
        <v>63</v>
      </c>
      <c r="D62" s="82" t="s">
        <v>76</v>
      </c>
      <c r="E62" s="82" t="s">
        <v>76</v>
      </c>
      <c r="F62" s="23">
        <f>+D62+E62</f>
        <v>2500</v>
      </c>
    </row>
    <row r="63" spans="2:6" x14ac:dyDescent="0.25">
      <c r="B63" t="s">
        <v>108</v>
      </c>
      <c r="C63" s="82" t="s">
        <v>68</v>
      </c>
      <c r="D63" s="82" t="s">
        <v>73</v>
      </c>
      <c r="E63" s="82" t="s">
        <v>74</v>
      </c>
      <c r="F63" s="23">
        <f t="shared" ref="F63:F68" si="15">+D63+E63</f>
        <v>2500</v>
      </c>
    </row>
    <row r="64" spans="2:6" x14ac:dyDescent="0.25">
      <c r="B64" t="s">
        <v>109</v>
      </c>
      <c r="C64" s="82" t="s">
        <v>68</v>
      </c>
      <c r="D64" s="82" t="s">
        <v>73</v>
      </c>
      <c r="E64" s="82" t="s">
        <v>74</v>
      </c>
      <c r="F64" s="23">
        <f t="shared" si="15"/>
        <v>2500</v>
      </c>
    </row>
    <row r="65" spans="2:6" x14ac:dyDescent="0.25">
      <c r="B65" t="s">
        <v>110</v>
      </c>
      <c r="C65" s="82" t="s">
        <v>59</v>
      </c>
      <c r="D65" s="82" t="s">
        <v>74</v>
      </c>
      <c r="E65" s="82" t="s">
        <v>73</v>
      </c>
      <c r="F65" s="23">
        <f t="shared" si="15"/>
        <v>2500</v>
      </c>
    </row>
    <row r="66" spans="2:6" x14ac:dyDescent="0.25">
      <c r="B66" t="s">
        <v>111</v>
      </c>
      <c r="C66" s="82" t="s">
        <v>63</v>
      </c>
      <c r="D66" s="82" t="s">
        <v>76</v>
      </c>
      <c r="E66" s="82" t="s">
        <v>76</v>
      </c>
      <c r="F66" s="23">
        <f t="shared" si="15"/>
        <v>2500</v>
      </c>
    </row>
    <row r="67" spans="2:6" x14ac:dyDescent="0.25">
      <c r="B67" t="s">
        <v>112</v>
      </c>
      <c r="C67" s="82" t="s">
        <v>68</v>
      </c>
      <c r="D67" s="82" t="s">
        <v>113</v>
      </c>
      <c r="E67" s="82" t="s">
        <v>114</v>
      </c>
      <c r="F67" s="23">
        <f t="shared" si="15"/>
        <v>2500</v>
      </c>
    </row>
    <row r="68" spans="2:6" x14ac:dyDescent="0.25">
      <c r="B68" t="s">
        <v>115</v>
      </c>
      <c r="C68" s="82" t="s">
        <v>68</v>
      </c>
      <c r="D68" s="82" t="s">
        <v>61</v>
      </c>
      <c r="E68" s="82" t="s">
        <v>60</v>
      </c>
      <c r="F68" s="23">
        <f t="shared" si="15"/>
        <v>2500</v>
      </c>
    </row>
  </sheetData>
  <sortState xmlns:xlrd2="http://schemas.microsoft.com/office/spreadsheetml/2017/richdata2" ref="B4:S22">
    <sortCondition descending="1" ref="L4:L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2025-10-07T11:28:07Z</dcterms:created>
  <dcterms:modified xsi:type="dcterms:W3CDTF">2025-10-07T11:32:48Z</dcterms:modified>
</cp:coreProperties>
</file>